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240" yWindow="330" windowWidth="19875" windowHeight="7710"/>
  </bookViews>
  <sheets>
    <sheet name="Scenario #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39" i="1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4"/>
  <c r="K4"/>
  <c r="L3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K3"/>
  <c r="L2"/>
  <c r="K2"/>
  <c r="B2"/>
  <c r="B3" s="1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P2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E9" l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D9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G3"/>
  <c r="G2"/>
  <c r="G4" l="1"/>
  <c r="G5" l="1"/>
  <c r="G6" l="1"/>
  <c r="G7" l="1"/>
  <c r="G8" l="1"/>
  <c r="C9" l="1"/>
  <c r="G9" s="1"/>
  <c r="C10"/>
  <c r="G10" s="1"/>
  <c r="C11"/>
  <c r="G11" s="1"/>
  <c r="C12" l="1"/>
  <c r="G12" s="1"/>
  <c r="C13" l="1"/>
  <c r="G13" s="1"/>
  <c r="C14" l="1"/>
  <c r="G14" s="1"/>
  <c r="C15" l="1"/>
  <c r="G15" s="1"/>
  <c r="C16" l="1"/>
  <c r="G16" s="1"/>
  <c r="C17" l="1"/>
  <c r="G17" s="1"/>
  <c r="C18" l="1"/>
  <c r="G18" s="1"/>
  <c r="C19" l="1"/>
  <c r="G19" s="1"/>
  <c r="C20" l="1"/>
  <c r="G20" s="1"/>
  <c r="C21" l="1"/>
  <c r="G21" s="1"/>
  <c r="C22" l="1"/>
  <c r="G22" s="1"/>
  <c r="C23" l="1"/>
  <c r="G23" s="1"/>
  <c r="C24" l="1"/>
  <c r="G24" s="1"/>
  <c r="C25" l="1"/>
  <c r="G25" s="1"/>
  <c r="C26" l="1"/>
  <c r="G26" s="1"/>
  <c r="C27" l="1"/>
  <c r="G27" s="1"/>
  <c r="C28" l="1"/>
  <c r="G28" s="1"/>
  <c r="C29" l="1"/>
  <c r="G29" s="1"/>
  <c r="C30" l="1"/>
  <c r="G30" s="1"/>
  <c r="C31" l="1"/>
  <c r="G31" s="1"/>
  <c r="C32" l="1"/>
  <c r="G32" s="1"/>
  <c r="C33" l="1"/>
  <c r="G33" s="1"/>
  <c r="C34" l="1"/>
  <c r="G34" s="1"/>
  <c r="C35" l="1"/>
  <c r="G35" s="1"/>
  <c r="C36" l="1"/>
  <c r="G36" s="1"/>
  <c r="C37" l="1"/>
  <c r="G37" s="1"/>
  <c r="C38" l="1"/>
  <c r="G38" s="1"/>
  <c r="C39"/>
  <c r="G39" s="1"/>
</calcChain>
</file>

<file path=xl/sharedStrings.xml><?xml version="1.0" encoding="utf-8"?>
<sst xmlns="http://schemas.openxmlformats.org/spreadsheetml/2006/main" count="15" uniqueCount="15">
  <si>
    <t>Temasek Market Value @ 17%</t>
  </si>
  <si>
    <t>GIC SGD Growth @ 7% USD Return</t>
  </si>
  <si>
    <t>Total Singapore AUM in SGD</t>
  </si>
  <si>
    <t>GUC USD Return @ 7%</t>
  </si>
  <si>
    <t>Net Incurrence of Liabilities</t>
  </si>
  <si>
    <t>Operational Surplus(Deficit)</t>
  </si>
  <si>
    <t>Liabilities + Surplus</t>
  </si>
  <si>
    <t>Free Cash Flow SGD</t>
  </si>
  <si>
    <t>Free Cash Flow USD</t>
  </si>
  <si>
    <t>Assumed Temasek Growth Rate</t>
  </si>
  <si>
    <t>Net Incurrence of Liabilities in USD</t>
  </si>
  <si>
    <t>Operational Surpluses in USD</t>
  </si>
  <si>
    <t>GIC USD Return @ 7% from Net Liability Incurrence</t>
  </si>
  <si>
    <t>GIC USD Return @ 7% from Operational Surpluses</t>
  </si>
  <si>
    <t>SGD/USD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</si>
</sst>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6" formatCode="#,##0.0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CC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>
      <alignment readingOrder="1"/>
      <protection locked="0"/>
    </xf>
  </cellStyleXfs>
  <cellXfs count="30">
    <xf numFmtId="0" fontId="0" fillId="0" borderId="0" xfId="0"/>
    <xf numFmtId="0" fontId="5" fillId="0" borderId="0" xfId="0" applyFont="1" applyFill="1" applyAlignment="1">
      <alignment wrapText="1"/>
    </xf>
    <xf numFmtId="164" fontId="6" fillId="0" borderId="0" xfId="1" applyNumberFormat="1" applyFont="1" applyFill="1" applyAlignment="1">
      <alignment wrapText="1"/>
    </xf>
    <xf numFmtId="164" fontId="2" fillId="0" borderId="0" xfId="1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/>
    <xf numFmtId="0" fontId="6" fillId="0" borderId="0" xfId="0" applyFont="1" applyFill="1"/>
    <xf numFmtId="164" fontId="5" fillId="0" borderId="1" xfId="1" applyNumberFormat="1" applyFont="1" applyFill="1" applyBorder="1"/>
    <xf numFmtId="164" fontId="5" fillId="0" borderId="2" xfId="1" applyNumberFormat="1" applyFont="1" applyFill="1" applyBorder="1"/>
    <xf numFmtId="164" fontId="4" fillId="0" borderId="2" xfId="1" applyNumberFormat="1" applyFont="1" applyFill="1" applyBorder="1" applyProtection="1">
      <alignment readingOrder="1"/>
      <protection locked="0"/>
    </xf>
    <xf numFmtId="164" fontId="5" fillId="0" borderId="4" xfId="1" applyNumberFormat="1" applyFont="1" applyFill="1" applyBorder="1"/>
    <xf numFmtId="164" fontId="5" fillId="0" borderId="0" xfId="1" applyNumberFormat="1" applyFont="1" applyFill="1"/>
    <xf numFmtId="164" fontId="5" fillId="0" borderId="5" xfId="1" applyNumberFormat="1" applyFont="1" applyFill="1" applyBorder="1"/>
    <xf numFmtId="164" fontId="5" fillId="0" borderId="6" xfId="1" applyNumberFormat="1" applyFont="1" applyFill="1" applyBorder="1"/>
    <xf numFmtId="164" fontId="4" fillId="0" borderId="6" xfId="1" applyNumberFormat="1" applyFont="1" applyFill="1" applyBorder="1" applyProtection="1">
      <alignment readingOrder="1"/>
      <protection locked="0"/>
    </xf>
    <xf numFmtId="164" fontId="5" fillId="0" borderId="8" xfId="1" applyNumberFormat="1" applyFont="1" applyFill="1" applyBorder="1"/>
    <xf numFmtId="43" fontId="0" fillId="0" borderId="0" xfId="0" applyNumberFormat="1" applyFill="1"/>
    <xf numFmtId="164" fontId="5" fillId="0" borderId="9" xfId="1" applyNumberFormat="1" applyFont="1" applyFill="1" applyBorder="1"/>
    <xf numFmtId="164" fontId="5" fillId="0" borderId="10" xfId="1" applyNumberFormat="1" applyFont="1" applyFill="1" applyBorder="1"/>
    <xf numFmtId="164" fontId="5" fillId="0" borderId="12" xfId="1" applyNumberFormat="1" applyFont="1" applyFill="1" applyBorder="1"/>
    <xf numFmtId="0" fontId="5" fillId="0" borderId="0" xfId="0" applyFont="1" applyFill="1"/>
    <xf numFmtId="164" fontId="4" fillId="2" borderId="2" xfId="1" applyNumberFormat="1" applyFont="1" applyFill="1" applyBorder="1" applyProtection="1">
      <alignment readingOrder="1"/>
      <protection locked="0"/>
    </xf>
    <xf numFmtId="164" fontId="5" fillId="2" borderId="5" xfId="1" applyNumberFormat="1" applyFont="1" applyFill="1" applyBorder="1"/>
    <xf numFmtId="164" fontId="5" fillId="0" borderId="3" xfId="0" applyNumberFormat="1" applyFont="1" applyFill="1" applyBorder="1"/>
    <xf numFmtId="164" fontId="5" fillId="0" borderId="7" xfId="0" applyNumberFormat="1" applyFont="1" applyFill="1" applyBorder="1"/>
    <xf numFmtId="164" fontId="5" fillId="0" borderId="11" xfId="0" applyNumberFormat="1" applyFont="1" applyFill="1" applyBorder="1"/>
    <xf numFmtId="10" fontId="5" fillId="0" borderId="0" xfId="3" applyNumberFormat="1" applyFont="1" applyFill="1"/>
    <xf numFmtId="166" fontId="4" fillId="0" borderId="13" xfId="2" applyNumberFormat="1" applyFont="1" applyFill="1" applyBorder="1" applyAlignment="1">
      <alignment wrapText="1"/>
    </xf>
    <xf numFmtId="166" fontId="4" fillId="0" borderId="14" xfId="2" applyNumberFormat="1" applyFont="1" applyFill="1" applyBorder="1" applyAlignment="1">
      <alignment wrapText="1"/>
    </xf>
    <xf numFmtId="166" fontId="4" fillId="0" borderId="15" xfId="2" applyNumberFormat="1" applyFont="1" applyFill="1" applyBorder="1" applyAlignment="1">
      <alignment wrapText="1"/>
    </xf>
  </cellXfs>
  <cellStyles count="5">
    <cellStyle name="_DateRange" xfId="4"/>
    <cellStyle name="Comma" xfId="1" builtinId="3"/>
    <cellStyle name="Comma [0]" xfId="2" builtinId="6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own%20Eyes/Documents/Chris/Peking/SWF/Oped/Research%20Note%20Figures%200628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gure 1"/>
      <sheetName val="Figure 2"/>
      <sheetName val="Figure 3"/>
      <sheetName val="Table 1"/>
      <sheetName val="Figure 4"/>
      <sheetName val="Figure 5"/>
      <sheetName val="Figure 6"/>
      <sheetName val="Figure 7"/>
      <sheetName val="Table 2"/>
      <sheetName val="Table 3"/>
      <sheetName val="Figure 8"/>
      <sheetName val="Figure 8b"/>
      <sheetName val="Figure 9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Temasek Market Value @ 17%</v>
          </cell>
          <cell r="C1" t="str">
            <v>GIC SGD Growth @ 7% USD Return</v>
          </cell>
        </row>
        <row r="2">
          <cell r="A2">
            <v>1974</v>
          </cell>
          <cell r="B2">
            <v>489.05999999999995</v>
          </cell>
          <cell r="C2">
            <v>0</v>
          </cell>
        </row>
        <row r="3">
          <cell r="A3">
            <v>1975</v>
          </cell>
          <cell r="B3">
            <v>1828.7801999999999</v>
          </cell>
          <cell r="C3">
            <v>0</v>
          </cell>
        </row>
        <row r="4">
          <cell r="A4">
            <v>1976</v>
          </cell>
          <cell r="B4">
            <v>3482.8328339999998</v>
          </cell>
          <cell r="C4">
            <v>0</v>
          </cell>
        </row>
        <row r="5">
          <cell r="A5">
            <v>1977</v>
          </cell>
          <cell r="B5">
            <v>6418.4244157799994</v>
          </cell>
          <cell r="C5">
            <v>0</v>
          </cell>
        </row>
        <row r="6">
          <cell r="A6">
            <v>1978</v>
          </cell>
          <cell r="B6">
            <v>9590.9865664625977</v>
          </cell>
          <cell r="C6">
            <v>0</v>
          </cell>
        </row>
        <row r="7">
          <cell r="A7">
            <v>1979</v>
          </cell>
          <cell r="B7">
            <v>13215.134282761239</v>
          </cell>
          <cell r="C7">
            <v>0</v>
          </cell>
        </row>
        <row r="8">
          <cell r="A8">
            <v>1980</v>
          </cell>
          <cell r="B8">
            <v>17847.337110830649</v>
          </cell>
          <cell r="C8">
            <v>0</v>
          </cell>
        </row>
        <row r="9">
          <cell r="A9">
            <v>1981</v>
          </cell>
          <cell r="B9">
            <v>20881.38441967186</v>
          </cell>
          <cell r="C9">
            <v>2929.7054535018142</v>
          </cell>
        </row>
        <row r="10">
          <cell r="A10">
            <v>1982</v>
          </cell>
          <cell r="B10">
            <v>24431.219771016076</v>
          </cell>
          <cell r="C10">
            <v>6736.8508344643033</v>
          </cell>
        </row>
        <row r="11">
          <cell r="A11">
            <v>1983</v>
          </cell>
          <cell r="B11">
            <v>28584.527132088806</v>
          </cell>
          <cell r="C11">
            <v>11957.452663014839</v>
          </cell>
        </row>
        <row r="12">
          <cell r="A12">
            <v>1984</v>
          </cell>
          <cell r="B12">
            <v>33443.896744543898</v>
          </cell>
          <cell r="C12">
            <v>18667.5448077521</v>
          </cell>
        </row>
        <row r="13">
          <cell r="A13">
            <v>1985</v>
          </cell>
          <cell r="B13">
            <v>39129.35919111636</v>
          </cell>
          <cell r="C13">
            <v>26433.932429764882</v>
          </cell>
        </row>
        <row r="14">
          <cell r="A14">
            <v>1986</v>
          </cell>
          <cell r="B14">
            <v>45781.350253606142</v>
          </cell>
          <cell r="C14">
            <v>32396.204904944083</v>
          </cell>
        </row>
        <row r="15">
          <cell r="A15">
            <v>1987</v>
          </cell>
          <cell r="B15">
            <v>53564.179796719181</v>
          </cell>
          <cell r="C15">
            <v>35761.080915033504</v>
          </cell>
        </row>
        <row r="16">
          <cell r="A16">
            <v>1988</v>
          </cell>
          <cell r="B16">
            <v>62670.090362161442</v>
          </cell>
          <cell r="C16">
            <v>41216.678939134472</v>
          </cell>
        </row>
        <row r="17">
          <cell r="A17">
            <v>1989</v>
          </cell>
          <cell r="B17">
            <v>73324.005723728886</v>
          </cell>
          <cell r="C17">
            <v>48729.812174340666</v>
          </cell>
        </row>
        <row r="18">
          <cell r="A18">
            <v>1990</v>
          </cell>
          <cell r="B18">
            <v>85789.086696762795</v>
          </cell>
          <cell r="C18">
            <v>53509.518461184729</v>
          </cell>
        </row>
        <row r="19">
          <cell r="A19">
            <v>1991</v>
          </cell>
          <cell r="B19">
            <v>100373.23143521247</v>
          </cell>
          <cell r="C19">
            <v>69958.92664448767</v>
          </cell>
        </row>
        <row r="20">
          <cell r="A20">
            <v>1992</v>
          </cell>
          <cell r="B20">
            <v>117436.68077919858</v>
          </cell>
          <cell r="C20">
            <v>84744.834115227175</v>
          </cell>
        </row>
        <row r="21">
          <cell r="A21">
            <v>1993</v>
          </cell>
          <cell r="B21">
            <v>137400.91651166233</v>
          </cell>
          <cell r="C21">
            <v>108393.9628565138</v>
          </cell>
        </row>
        <row r="22">
          <cell r="A22">
            <v>1994</v>
          </cell>
          <cell r="B22">
            <v>160759.07231864493</v>
          </cell>
          <cell r="C22">
            <v>126753.50589098132</v>
          </cell>
        </row>
        <row r="23">
          <cell r="A23">
            <v>1995</v>
          </cell>
          <cell r="B23">
            <v>188088.11461281456</v>
          </cell>
          <cell r="C23">
            <v>149157.11889294206</v>
          </cell>
        </row>
        <row r="24">
          <cell r="A24">
            <v>1996</v>
          </cell>
          <cell r="B24">
            <v>220063.09409699304</v>
          </cell>
          <cell r="C24">
            <v>187003.97734352475</v>
          </cell>
        </row>
        <row r="25">
          <cell r="A25">
            <v>1997</v>
          </cell>
          <cell r="B25">
            <v>257473.82009348183</v>
          </cell>
          <cell r="C25">
            <v>237236.26476923621</v>
          </cell>
        </row>
        <row r="26">
          <cell r="A26">
            <v>1998</v>
          </cell>
          <cell r="B26">
            <v>301244.36950937373</v>
          </cell>
          <cell r="C26">
            <v>311529.70964696124</v>
          </cell>
        </row>
        <row r="27">
          <cell r="A27">
            <v>1999</v>
          </cell>
          <cell r="B27">
            <v>352455.91232596722</v>
          </cell>
          <cell r="C27">
            <v>374336.7282660089</v>
          </cell>
        </row>
        <row r="28">
          <cell r="A28">
            <v>2000</v>
          </cell>
          <cell r="B28">
            <v>412373.41742138163</v>
          </cell>
          <cell r="C28">
            <v>435103.5564372302</v>
          </cell>
        </row>
        <row r="29">
          <cell r="A29">
            <v>2001</v>
          </cell>
          <cell r="B29">
            <v>482476.89838301647</v>
          </cell>
          <cell r="C29">
            <v>513095.8169989197</v>
          </cell>
        </row>
        <row r="30">
          <cell r="A30">
            <v>2002</v>
          </cell>
          <cell r="B30">
            <v>564497.97110812925</v>
          </cell>
          <cell r="C30">
            <v>559170.5686593554</v>
          </cell>
        </row>
        <row r="31">
          <cell r="A31">
            <v>2003</v>
          </cell>
          <cell r="B31">
            <v>660462.62619651121</v>
          </cell>
          <cell r="C31">
            <v>591768.75819896767</v>
          </cell>
        </row>
        <row r="32">
          <cell r="A32">
            <v>2004</v>
          </cell>
          <cell r="B32">
            <v>772741.2726499181</v>
          </cell>
          <cell r="C32">
            <v>638070.9220842832</v>
          </cell>
        </row>
        <row r="33">
          <cell r="A33">
            <v>2005</v>
          </cell>
          <cell r="B33">
            <v>904107.28900040407</v>
          </cell>
          <cell r="C33">
            <v>702231.12508277269</v>
          </cell>
        </row>
        <row r="34">
          <cell r="A34">
            <v>2006</v>
          </cell>
          <cell r="B34">
            <v>1057805.5281304726</v>
          </cell>
          <cell r="C34">
            <v>746959.47374221229</v>
          </cell>
        </row>
        <row r="35">
          <cell r="A35">
            <v>2007</v>
          </cell>
          <cell r="B35">
            <v>1237632.467912653</v>
          </cell>
          <cell r="C35">
            <v>784406.78778070211</v>
          </cell>
        </row>
        <row r="36">
          <cell r="A36">
            <v>2008</v>
          </cell>
          <cell r="B36">
            <v>1448029.9874578039</v>
          </cell>
          <cell r="C36">
            <v>854323.68727237452</v>
          </cell>
        </row>
        <row r="37">
          <cell r="A37">
            <v>2009</v>
          </cell>
          <cell r="B37">
            <v>1694195.0853256304</v>
          </cell>
          <cell r="C37">
            <v>978100.75923519384</v>
          </cell>
        </row>
        <row r="38">
          <cell r="A38">
            <v>2010</v>
          </cell>
          <cell r="B38">
            <v>1982208.2498309875</v>
          </cell>
          <cell r="C38">
            <v>1010993.5830548522</v>
          </cell>
        </row>
        <row r="39">
          <cell r="A39">
            <v>2011</v>
          </cell>
          <cell r="B39">
            <v>2319183.6523022554</v>
          </cell>
          <cell r="C39">
            <v>1058788.6169572584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2" sqref="O2"/>
    </sheetView>
  </sheetViews>
  <sheetFormatPr defaultRowHeight="15"/>
  <cols>
    <col min="1" max="1" width="9.7109375" style="1" customWidth="1"/>
    <col min="2" max="2" width="12" style="11" bestFit="1" customWidth="1"/>
    <col min="3" max="3" width="12.28515625" style="11" bestFit="1" customWidth="1"/>
    <col min="4" max="6" width="12.42578125" style="11" customWidth="1"/>
    <col min="7" max="7" width="10.28515625" style="11" bestFit="1" customWidth="1"/>
    <col min="8" max="8" width="13.7109375" style="11" bestFit="1" customWidth="1"/>
    <col min="9" max="9" width="12.85546875" style="11" bestFit="1" customWidth="1"/>
    <col min="10" max="10" width="9.140625" style="11" bestFit="1" customWidth="1"/>
    <col min="11" max="11" width="15.7109375" style="20" customWidth="1"/>
    <col min="12" max="13" width="12.28515625" style="20" customWidth="1"/>
    <col min="14" max="14" width="9.42578125" style="11" bestFit="1" customWidth="1"/>
    <col min="15" max="15" width="9.140625" style="20"/>
    <col min="16" max="16" width="9.5703125" style="5" bestFit="1" customWidth="1"/>
    <col min="17" max="16384" width="9.140625" style="5"/>
  </cols>
  <sheetData>
    <row r="1" spans="1:16" ht="65.25" thickBot="1">
      <c r="B1" s="2" t="s">
        <v>0</v>
      </c>
      <c r="C1" s="2" t="s">
        <v>1</v>
      </c>
      <c r="D1" s="2" t="s">
        <v>3</v>
      </c>
      <c r="E1" s="2" t="s">
        <v>12</v>
      </c>
      <c r="F1" s="2" t="s">
        <v>13</v>
      </c>
      <c r="G1" s="2" t="s">
        <v>2</v>
      </c>
      <c r="H1" s="3" t="s">
        <v>4</v>
      </c>
      <c r="I1" s="3" t="s">
        <v>5</v>
      </c>
      <c r="J1" s="3" t="s">
        <v>6</v>
      </c>
      <c r="K1" s="4" t="s">
        <v>10</v>
      </c>
      <c r="L1" s="4" t="s">
        <v>11</v>
      </c>
      <c r="M1" s="2" t="s">
        <v>7</v>
      </c>
      <c r="N1" s="2" t="s">
        <v>8</v>
      </c>
      <c r="O1" s="2" t="s">
        <v>14</v>
      </c>
    </row>
    <row r="2" spans="1:16">
      <c r="A2" s="6">
        <v>1974</v>
      </c>
      <c r="B2" s="7">
        <f>374*(1+B40)</f>
        <v>437.20600000000002</v>
      </c>
      <c r="C2" s="8">
        <v>0</v>
      </c>
      <c r="D2" s="8"/>
      <c r="E2" s="8"/>
      <c r="F2" s="8"/>
      <c r="G2" s="8">
        <f>B2+C2</f>
        <v>437.20600000000002</v>
      </c>
      <c r="H2" s="9">
        <v>911</v>
      </c>
      <c r="I2" s="21">
        <v>166</v>
      </c>
      <c r="J2" s="9">
        <f>H2+I2</f>
        <v>1077</v>
      </c>
      <c r="K2" s="23">
        <f>H2/O2</f>
        <v>373.84072442753848</v>
      </c>
      <c r="L2" s="23">
        <f>I2/O2</f>
        <v>68.120263726642577</v>
      </c>
      <c r="M2" s="23">
        <v>1077</v>
      </c>
      <c r="N2" s="10">
        <f>M2/O2</f>
        <v>441.96098815418105</v>
      </c>
      <c r="O2" s="27">
        <v>2.4368666666666998</v>
      </c>
      <c r="P2" s="16">
        <f>I2/O2</f>
        <v>68.120263726642577</v>
      </c>
    </row>
    <row r="3" spans="1:16">
      <c r="A3" s="6">
        <f>A2+1</f>
        <v>1975</v>
      </c>
      <c r="B3" s="22">
        <f>(B2+I2)*(1+B40)</f>
        <v>705.14781400000004</v>
      </c>
      <c r="C3" s="13">
        <v>0</v>
      </c>
      <c r="D3" s="13"/>
      <c r="E3" s="13"/>
      <c r="F3" s="13"/>
      <c r="G3" s="13">
        <f t="shared" ref="G3:G39" si="0">B3+C3</f>
        <v>705.14781400000004</v>
      </c>
      <c r="H3" s="14">
        <v>1132</v>
      </c>
      <c r="I3" s="14">
        <v>116</v>
      </c>
      <c r="J3" s="14">
        <f>H3+I3</f>
        <v>1248</v>
      </c>
      <c r="K3" s="24">
        <f>H3/O3</f>
        <v>477.37527938261707</v>
      </c>
      <c r="L3" s="24">
        <f>I3/O3</f>
        <v>48.91831484839539</v>
      </c>
      <c r="M3" s="24">
        <v>1248</v>
      </c>
      <c r="N3" s="15">
        <f t="shared" ref="N3:N39" si="1">M3/O3</f>
        <v>526.29359423101243</v>
      </c>
      <c r="O3" s="28">
        <v>2.3713000000000002</v>
      </c>
    </row>
    <row r="4" spans="1:16">
      <c r="A4" s="6">
        <f t="shared" ref="A4:A39" si="2">A3+1</f>
        <v>1976</v>
      </c>
      <c r="B4" s="12">
        <f>B3*(1+B$40)</f>
        <v>824.31779456600009</v>
      </c>
      <c r="C4" s="13">
        <v>0</v>
      </c>
      <c r="D4" s="13"/>
      <c r="E4" s="13"/>
      <c r="F4" s="13"/>
      <c r="G4" s="13">
        <f t="shared" si="0"/>
        <v>824.31779456600009</v>
      </c>
      <c r="H4" s="14">
        <v>1968</v>
      </c>
      <c r="I4" s="14">
        <v>81</v>
      </c>
      <c r="J4" s="14">
        <f>H4+I4</f>
        <v>2049</v>
      </c>
      <c r="K4" s="24">
        <f>H4/O4</f>
        <v>796.48972516111849</v>
      </c>
      <c r="L4" s="24">
        <f>I4/O4</f>
        <v>32.782351492911893</v>
      </c>
      <c r="M4" s="24">
        <v>2049</v>
      </c>
      <c r="N4" s="15">
        <f t="shared" si="1"/>
        <v>829.27207665403046</v>
      </c>
      <c r="O4" s="28">
        <v>2.4708416666667001</v>
      </c>
    </row>
    <row r="5" spans="1:16">
      <c r="A5" s="6">
        <f t="shared" si="2"/>
        <v>1977</v>
      </c>
      <c r="B5" s="12">
        <f t="shared" ref="B5:B39" si="3">B4*(1+B$40)</f>
        <v>963.62750184765412</v>
      </c>
      <c r="C5" s="13">
        <v>0</v>
      </c>
      <c r="D5" s="13"/>
      <c r="E5" s="13"/>
      <c r="F5" s="13"/>
      <c r="G5" s="13">
        <f t="shared" si="0"/>
        <v>963.62750184765412</v>
      </c>
      <c r="H5" s="14">
        <v>1746</v>
      </c>
      <c r="I5" s="14">
        <v>70</v>
      </c>
      <c r="J5" s="14">
        <f>H5+I5</f>
        <v>1816</v>
      </c>
      <c r="K5" s="24">
        <f>H5/O5</f>
        <v>715.74977453472161</v>
      </c>
      <c r="L5" s="24">
        <f>I5/O5</f>
        <v>28.695580880544394</v>
      </c>
      <c r="M5" s="24">
        <v>1816</v>
      </c>
      <c r="N5" s="15">
        <f t="shared" si="1"/>
        <v>744.44535541526602</v>
      </c>
      <c r="O5" s="28">
        <v>2.4394</v>
      </c>
    </row>
    <row r="6" spans="1:16">
      <c r="A6" s="6">
        <f t="shared" si="2"/>
        <v>1978</v>
      </c>
      <c r="B6" s="12">
        <f t="shared" si="3"/>
        <v>1126.4805496599076</v>
      </c>
      <c r="C6" s="13">
        <v>0</v>
      </c>
      <c r="D6" s="13"/>
      <c r="E6" s="13"/>
      <c r="F6" s="13"/>
      <c r="G6" s="13">
        <f t="shared" si="0"/>
        <v>1126.4805496599076</v>
      </c>
      <c r="H6" s="14">
        <v>1676</v>
      </c>
      <c r="I6" s="14">
        <v>-20</v>
      </c>
      <c r="J6" s="14">
        <f>H6+I6</f>
        <v>1656</v>
      </c>
      <c r="K6" s="24">
        <f>H6/O6</f>
        <v>737.01916205846464</v>
      </c>
      <c r="L6" s="24">
        <f>I6/O6</f>
        <v>-8.794978067523445</v>
      </c>
      <c r="M6" s="24">
        <v>1656</v>
      </c>
      <c r="N6" s="15">
        <f t="shared" si="1"/>
        <v>728.22418399094113</v>
      </c>
      <c r="O6" s="28">
        <v>2.274025</v>
      </c>
    </row>
    <row r="7" spans="1:16">
      <c r="A7" s="6">
        <f t="shared" si="2"/>
        <v>1979</v>
      </c>
      <c r="B7" s="12">
        <f t="shared" si="3"/>
        <v>1316.855762552432</v>
      </c>
      <c r="C7" s="13">
        <v>0</v>
      </c>
      <c r="D7" s="13"/>
      <c r="E7" s="13"/>
      <c r="F7" s="13"/>
      <c r="G7" s="13">
        <f t="shared" si="0"/>
        <v>1316.855762552432</v>
      </c>
      <c r="H7" s="14">
        <v>1701</v>
      </c>
      <c r="I7" s="14">
        <v>322</v>
      </c>
      <c r="J7" s="14">
        <f>H7+I7</f>
        <v>2023</v>
      </c>
      <c r="K7" s="24">
        <f>H7/O7</f>
        <v>782.22780871212603</v>
      </c>
      <c r="L7" s="24">
        <f>I7/O7</f>
        <v>148.07604609365347</v>
      </c>
      <c r="M7" s="24">
        <v>2023</v>
      </c>
      <c r="N7" s="15">
        <f t="shared" si="1"/>
        <v>930.30385480577945</v>
      </c>
      <c r="O7" s="28">
        <v>2.1745583333332998</v>
      </c>
    </row>
    <row r="8" spans="1:16">
      <c r="A8" s="6">
        <f t="shared" si="2"/>
        <v>1980</v>
      </c>
      <c r="B8" s="12">
        <f t="shared" si="3"/>
        <v>1539.4043864237931</v>
      </c>
      <c r="C8" s="13">
        <v>0</v>
      </c>
      <c r="D8" s="13"/>
      <c r="E8" s="13"/>
      <c r="F8" s="13"/>
      <c r="G8" s="13">
        <f t="shared" si="0"/>
        <v>1539.4043864237931</v>
      </c>
      <c r="H8" s="14">
        <v>2397</v>
      </c>
      <c r="I8" s="14">
        <v>274</v>
      </c>
      <c r="J8" s="14">
        <f>H8+I8</f>
        <v>2671</v>
      </c>
      <c r="K8" s="24">
        <f>H8/O8</f>
        <v>1119.4613633267995</v>
      </c>
      <c r="L8" s="24">
        <f>I8/O8</f>
        <v>127.965128724048</v>
      </c>
      <c r="M8" s="24">
        <v>2671</v>
      </c>
      <c r="N8" s="15">
        <f t="shared" si="1"/>
        <v>1247.4264920508474</v>
      </c>
      <c r="O8" s="28">
        <v>2.1412083333332999</v>
      </c>
    </row>
    <row r="9" spans="1:16">
      <c r="A9" s="6">
        <f t="shared" si="2"/>
        <v>1981</v>
      </c>
      <c r="B9" s="12">
        <f t="shared" si="3"/>
        <v>1799.5637277294143</v>
      </c>
      <c r="C9" s="13">
        <f>O9*D9</f>
        <v>12161.482932321136</v>
      </c>
      <c r="D9" s="13">
        <f>(SUM(N2:N8)-P2)*1.07</f>
        <v>5756.3927212856952</v>
      </c>
      <c r="E9" s="13">
        <f>(SUM(K2:K8))*1.07</f>
        <v>5352.3153062356232</v>
      </c>
      <c r="F9" s="13">
        <f>(SUM(L3:L8))*1.07</f>
        <v>404.07741505007181</v>
      </c>
      <c r="G9" s="13">
        <f t="shared" si="0"/>
        <v>13961.04666005055</v>
      </c>
      <c r="H9" s="14">
        <v>2629</v>
      </c>
      <c r="I9" s="14">
        <v>760</v>
      </c>
      <c r="J9" s="14">
        <f>H9+I9</f>
        <v>3389</v>
      </c>
      <c r="K9" s="24">
        <f>H9/O9</f>
        <v>1244.3841387171776</v>
      </c>
      <c r="L9" s="24">
        <f>I9/O9</f>
        <v>359.73067532333778</v>
      </c>
      <c r="M9" s="24">
        <v>3389</v>
      </c>
      <c r="N9" s="15">
        <f t="shared" si="1"/>
        <v>1604.1148140405155</v>
      </c>
      <c r="O9" s="28">
        <v>2.1126916666666999</v>
      </c>
      <c r="P9" s="16"/>
    </row>
    <row r="10" spans="1:16">
      <c r="A10" s="6">
        <f t="shared" si="2"/>
        <v>1982</v>
      </c>
      <c r="B10" s="12">
        <f t="shared" si="3"/>
        <v>2103.6899977156854</v>
      </c>
      <c r="C10" s="13">
        <f>O10*D10</f>
        <v>16854.287047966529</v>
      </c>
      <c r="D10" s="13">
        <f>(D9+N9)*1.07</f>
        <v>7875.7430627990461</v>
      </c>
      <c r="E10" s="13">
        <f>(E9+K9)*1.07</f>
        <v>7058.4684060994978</v>
      </c>
      <c r="F10" s="13">
        <f>(F9+L9)*1.07</f>
        <v>817.27465669954836</v>
      </c>
      <c r="G10" s="13">
        <f t="shared" si="0"/>
        <v>18957.977045682215</v>
      </c>
      <c r="H10" s="14">
        <v>3945</v>
      </c>
      <c r="I10" s="14">
        <v>895</v>
      </c>
      <c r="J10" s="14">
        <f>H10+I10</f>
        <v>4840</v>
      </c>
      <c r="K10" s="24">
        <f>H10/O10</f>
        <v>1843.4364084531721</v>
      </c>
      <c r="L10" s="24">
        <f>I10/O10</f>
        <v>418.21941332461068</v>
      </c>
      <c r="M10" s="24">
        <v>4840</v>
      </c>
      <c r="N10" s="15">
        <f t="shared" si="1"/>
        <v>2261.6558217777829</v>
      </c>
      <c r="O10" s="28">
        <v>2.1400250000000001</v>
      </c>
    </row>
    <row r="11" spans="1:16">
      <c r="A11" s="6">
        <f t="shared" si="2"/>
        <v>1983</v>
      </c>
      <c r="B11" s="12">
        <f t="shared" si="3"/>
        <v>2459.2136073296365</v>
      </c>
      <c r="C11" s="13">
        <f>O11*D11</f>
        <v>22920.288862968922</v>
      </c>
      <c r="D11" s="13">
        <f>(D10+N10)*1.07</f>
        <v>10847.016806497208</v>
      </c>
      <c r="E11" s="13">
        <f>(E10+K10)*1.07</f>
        <v>9525.038151571358</v>
      </c>
      <c r="F11" s="13">
        <f>(F10+L10)*1.07</f>
        <v>1321.9786549258504</v>
      </c>
      <c r="G11" s="13">
        <f t="shared" si="0"/>
        <v>25379.502470298557</v>
      </c>
      <c r="H11" s="14">
        <v>5227</v>
      </c>
      <c r="I11" s="14">
        <v>920</v>
      </c>
      <c r="J11" s="14">
        <f>H11+I11</f>
        <v>6147</v>
      </c>
      <c r="K11" s="24">
        <f>H11/O11</f>
        <v>2473.6754927711131</v>
      </c>
      <c r="L11" s="24">
        <f>I11/O11</f>
        <v>435.38960270698755</v>
      </c>
      <c r="M11" s="24">
        <v>6147</v>
      </c>
      <c r="N11" s="15">
        <f t="shared" si="1"/>
        <v>2909.0650954781004</v>
      </c>
      <c r="O11" s="28">
        <v>2.1130499999999999</v>
      </c>
    </row>
    <row r="12" spans="1:16">
      <c r="A12" s="6">
        <f t="shared" si="2"/>
        <v>1984</v>
      </c>
      <c r="B12" s="12">
        <f t="shared" si="3"/>
        <v>2874.8207069683453</v>
      </c>
      <c r="C12" s="13">
        <f>O12*D12</f>
        <v>31396.869869666371</v>
      </c>
      <c r="D12" s="13">
        <f>(D11+N11)*1.07</f>
        <v>14719.007635113579</v>
      </c>
      <c r="E12" s="13">
        <f>(E11+K11)*1.07</f>
        <v>12838.623599446446</v>
      </c>
      <c r="F12" s="13">
        <f>(F11+L11)*1.07</f>
        <v>1880.3840356671367</v>
      </c>
      <c r="G12" s="13">
        <f t="shared" si="0"/>
        <v>34271.690576634719</v>
      </c>
      <c r="H12" s="14">
        <v>4406</v>
      </c>
      <c r="I12" s="14">
        <v>1917</v>
      </c>
      <c r="J12" s="14">
        <f>H12+I12</f>
        <v>6323</v>
      </c>
      <c r="K12" s="24">
        <f>H12/O12</f>
        <v>2065.5545571747011</v>
      </c>
      <c r="L12" s="24">
        <f>I12/O12</f>
        <v>898.69906629684567</v>
      </c>
      <c r="M12" s="24">
        <v>6323</v>
      </c>
      <c r="N12" s="15">
        <f t="shared" si="1"/>
        <v>2964.2536234715467</v>
      </c>
      <c r="O12" s="28">
        <v>2.1330833333333001</v>
      </c>
    </row>
    <row r="13" spans="1:16">
      <c r="A13" s="6">
        <f t="shared" si="2"/>
        <v>1985</v>
      </c>
      <c r="B13" s="12">
        <f t="shared" si="3"/>
        <v>3360.6654064459958</v>
      </c>
      <c r="C13" s="13">
        <f>O13*D13</f>
        <v>41629.2351661414</v>
      </c>
      <c r="D13" s="13">
        <f>(D12+N12)*1.07</f>
        <v>18921.089546686089</v>
      </c>
      <c r="E13" s="13">
        <f>(E12+K12)*1.07</f>
        <v>15947.470627584627</v>
      </c>
      <c r="F13" s="13">
        <f>(F12+L12)*1.07</f>
        <v>2973.618919101461</v>
      </c>
      <c r="G13" s="13">
        <f t="shared" si="0"/>
        <v>44989.900572587394</v>
      </c>
      <c r="H13" s="14">
        <v>4877</v>
      </c>
      <c r="I13" s="14">
        <v>645</v>
      </c>
      <c r="J13" s="14">
        <f>H13+I13</f>
        <v>5522</v>
      </c>
      <c r="K13" s="24">
        <f>H13/O13</f>
        <v>2216.6670454287209</v>
      </c>
      <c r="L13" s="24">
        <f>I13/O13</f>
        <v>293.16182987523581</v>
      </c>
      <c r="M13" s="24">
        <v>5522</v>
      </c>
      <c r="N13" s="15">
        <f t="shared" si="1"/>
        <v>2509.8288753039569</v>
      </c>
      <c r="O13" s="28">
        <v>2.2001499999999998</v>
      </c>
    </row>
    <row r="14" spans="1:16">
      <c r="A14" s="6">
        <f t="shared" si="2"/>
        <v>1986</v>
      </c>
      <c r="B14" s="12">
        <f t="shared" si="3"/>
        <v>3928.617860135369</v>
      </c>
      <c r="C14" s="13">
        <f>O14*D14</f>
        <v>49930.521680796635</v>
      </c>
      <c r="D14" s="13">
        <f>(D13+N13)*1.07</f>
        <v>22931.08271152935</v>
      </c>
      <c r="E14" s="13">
        <f>(E13+K13)*1.07</f>
        <v>19435.627310124284</v>
      </c>
      <c r="F14" s="13">
        <f>(F13+L13)*1.07</f>
        <v>3495.4554014050659</v>
      </c>
      <c r="G14" s="13">
        <f t="shared" si="0"/>
        <v>53859.139540932003</v>
      </c>
      <c r="H14" s="14">
        <v>3102</v>
      </c>
      <c r="I14" s="14">
        <v>595</v>
      </c>
      <c r="J14" s="14">
        <f>H14+I14</f>
        <v>3697</v>
      </c>
      <c r="K14" s="24">
        <f>H14/O14</f>
        <v>1424.6239810172387</v>
      </c>
      <c r="L14" s="24">
        <f>I14/O14</f>
        <v>273.25959661678178</v>
      </c>
      <c r="M14" s="24">
        <v>3697</v>
      </c>
      <c r="N14" s="15">
        <f t="shared" si="1"/>
        <v>1697.8835776340204</v>
      </c>
      <c r="O14" s="28">
        <v>2.1774166666667001</v>
      </c>
    </row>
    <row r="15" spans="1:16">
      <c r="A15" s="6">
        <f t="shared" si="2"/>
        <v>1987</v>
      </c>
      <c r="B15" s="12">
        <f t="shared" si="3"/>
        <v>4592.5542784982463</v>
      </c>
      <c r="C15" s="13">
        <f>O15*D15</f>
        <v>55498.965998760155</v>
      </c>
      <c r="D15" s="13">
        <f>(D14+N14)*1.07</f>
        <v>26352.993929404809</v>
      </c>
      <c r="E15" s="13">
        <f>(E14+K14)*1.07</f>
        <v>22320.468881521429</v>
      </c>
      <c r="F15" s="13">
        <f>(F14+L14)*1.07</f>
        <v>4032.5250478833773</v>
      </c>
      <c r="G15" s="13">
        <f t="shared" si="0"/>
        <v>60091.520277258402</v>
      </c>
      <c r="H15" s="14">
        <v>36299</v>
      </c>
      <c r="I15" s="14">
        <v>-1331</v>
      </c>
      <c r="J15" s="14">
        <f>H15+I15</f>
        <v>34968</v>
      </c>
      <c r="K15" s="24">
        <f>H15/O15</f>
        <v>17236.128807604007</v>
      </c>
      <c r="L15" s="24">
        <f>I15/O15</f>
        <v>-632.00880032289956</v>
      </c>
      <c r="M15" s="24">
        <v>34968</v>
      </c>
      <c r="N15" s="15">
        <f t="shared" si="1"/>
        <v>16604.120007281108</v>
      </c>
      <c r="O15" s="28">
        <v>2.1059833333332998</v>
      </c>
    </row>
    <row r="16" spans="1:16">
      <c r="A16" s="6">
        <f t="shared" si="2"/>
        <v>1988</v>
      </c>
      <c r="B16" s="12">
        <f t="shared" si="3"/>
        <v>5368.6959515644503</v>
      </c>
      <c r="C16" s="13">
        <f>O16*D16</f>
        <v>92499.327915017609</v>
      </c>
      <c r="D16" s="13">
        <f>(D15+N15)*1.07</f>
        <v>45964.111912253931</v>
      </c>
      <c r="E16" s="13">
        <f>(E15+K15)*1.07</f>
        <v>42325.559527364225</v>
      </c>
      <c r="F16" s="13">
        <f>(F15+L15)*1.07</f>
        <v>3638.552384889711</v>
      </c>
      <c r="G16" s="13">
        <f t="shared" si="0"/>
        <v>97868.023866582065</v>
      </c>
      <c r="H16" s="14">
        <v>3648.9</v>
      </c>
      <c r="I16" s="14">
        <v>3472.9</v>
      </c>
      <c r="J16" s="14">
        <f>H16+I16</f>
        <v>7121.8</v>
      </c>
      <c r="K16" s="24">
        <f>H16/O16</f>
        <v>1813.1855845559462</v>
      </c>
      <c r="L16" s="24">
        <f>I16/O16</f>
        <v>1725.728909151894</v>
      </c>
      <c r="M16" s="24">
        <v>7121.8</v>
      </c>
      <c r="N16" s="15">
        <f t="shared" si="1"/>
        <v>3538.9144937078404</v>
      </c>
      <c r="O16" s="28">
        <v>2.0124249999999999</v>
      </c>
    </row>
    <row r="17" spans="1:15">
      <c r="A17" s="6">
        <f t="shared" si="2"/>
        <v>1989</v>
      </c>
      <c r="B17" s="12">
        <f t="shared" si="3"/>
        <v>6276.0055673788429</v>
      </c>
      <c r="C17" s="13">
        <f>O17*D17</f>
        <v>103301.74805758652</v>
      </c>
      <c r="D17" s="13">
        <f>(D16+N16)*1.07</f>
        <v>52968.238254379095</v>
      </c>
      <c r="E17" s="13">
        <f>(E16+K16)*1.07</f>
        <v>47228.457269754588</v>
      </c>
      <c r="F17" s="13">
        <f>(F16+L16)*1.07</f>
        <v>5739.7809846245182</v>
      </c>
      <c r="G17" s="13">
        <f t="shared" si="0"/>
        <v>109577.75362496536</v>
      </c>
      <c r="H17" s="14">
        <v>6195</v>
      </c>
      <c r="I17" s="14">
        <v>272</v>
      </c>
      <c r="J17" s="14">
        <f>H17+I17</f>
        <v>6467</v>
      </c>
      <c r="K17" s="24">
        <f>H17/O17</f>
        <v>3176.5022582478932</v>
      </c>
      <c r="L17" s="24">
        <f>I17/O17</f>
        <v>139.46870286415287</v>
      </c>
      <c r="M17" s="24">
        <v>6467</v>
      </c>
      <c r="N17" s="15">
        <f t="shared" si="1"/>
        <v>3315.9709611120461</v>
      </c>
      <c r="O17" s="28">
        <v>1.9502583333332999</v>
      </c>
    </row>
    <row r="18" spans="1:15">
      <c r="A18" s="6">
        <f t="shared" si="2"/>
        <v>1990</v>
      </c>
      <c r="B18" s="12">
        <f t="shared" si="3"/>
        <v>7336.6505082658678</v>
      </c>
      <c r="C18" s="13">
        <f>O18*D18</f>
        <v>109158.19571741983</v>
      </c>
      <c r="D18" s="13">
        <f>(D17+N17)*1.07</f>
        <v>60224.103860575531</v>
      </c>
      <c r="E18" s="13">
        <f>(E17+K17)*1.07</f>
        <v>53933.306694962659</v>
      </c>
      <c r="F18" s="13">
        <f>(F17+L17)*1.07</f>
        <v>6290.7971656128784</v>
      </c>
      <c r="G18" s="13">
        <f t="shared" si="0"/>
        <v>116494.8462256857</v>
      </c>
      <c r="H18" s="14">
        <v>9603</v>
      </c>
      <c r="I18" s="14">
        <v>7661</v>
      </c>
      <c r="J18" s="14">
        <f>H18+I18</f>
        <v>17264</v>
      </c>
      <c r="K18" s="24">
        <f>H18/O18</f>
        <v>5298.1094600560045</v>
      </c>
      <c r="L18" s="24">
        <f>I18/O18</f>
        <v>4226.680888627413</v>
      </c>
      <c r="M18" s="24">
        <v>17264</v>
      </c>
      <c r="N18" s="15">
        <f t="shared" si="1"/>
        <v>9524.7903486834184</v>
      </c>
      <c r="O18" s="28">
        <v>1.8125333333333</v>
      </c>
    </row>
    <row r="19" spans="1:15">
      <c r="A19" s="6">
        <f t="shared" si="2"/>
        <v>1991</v>
      </c>
      <c r="B19" s="12">
        <f t="shared" si="3"/>
        <v>8576.5444441628006</v>
      </c>
      <c r="C19" s="13">
        <f>O19*D19</f>
        <v>128929.33134458968</v>
      </c>
      <c r="D19" s="13">
        <f>(D18+N18)*1.07</f>
        <v>74631.316803907088</v>
      </c>
      <c r="E19" s="13">
        <f>(E18+K18)*1.07</f>
        <v>63377.615285869972</v>
      </c>
      <c r="F19" s="13">
        <f>(F18+L18)*1.07</f>
        <v>11253.701518037113</v>
      </c>
      <c r="G19" s="13">
        <f t="shared" si="0"/>
        <v>137505.87578875248</v>
      </c>
      <c r="H19" s="14">
        <v>-4246</v>
      </c>
      <c r="I19" s="14">
        <v>6888</v>
      </c>
      <c r="J19" s="14">
        <f>H19+I19</f>
        <v>2642</v>
      </c>
      <c r="K19" s="24">
        <f>H19/O19</f>
        <v>-2457.8159821712829</v>
      </c>
      <c r="L19" s="24">
        <f>I19/O19</f>
        <v>3987.1494312755058</v>
      </c>
      <c r="M19" s="24">
        <v>2642</v>
      </c>
      <c r="N19" s="15">
        <f t="shared" si="1"/>
        <v>1529.3334491042228</v>
      </c>
      <c r="O19" s="28">
        <v>1.7275499999999999</v>
      </c>
    </row>
    <row r="20" spans="1:15">
      <c r="A20" s="6">
        <f t="shared" si="2"/>
        <v>1992</v>
      </c>
      <c r="B20" s="12">
        <f t="shared" si="3"/>
        <v>10025.980455226314</v>
      </c>
      <c r="C20" s="13">
        <f>O20*D20</f>
        <v>132747.58181398333</v>
      </c>
      <c r="D20" s="13">
        <f>(D19+N19)*1.07</f>
        <v>81491.895770722098</v>
      </c>
      <c r="E20" s="13">
        <f>(E19+K19)*1.07</f>
        <v>65184.1852549576</v>
      </c>
      <c r="F20" s="13">
        <f>(F19+L19)*1.07</f>
        <v>16307.710515764502</v>
      </c>
      <c r="G20" s="13">
        <f t="shared" si="0"/>
        <v>142773.56226920965</v>
      </c>
      <c r="H20" s="14">
        <v>3272</v>
      </c>
      <c r="I20" s="14">
        <v>9779</v>
      </c>
      <c r="J20" s="14">
        <f>H20+I20</f>
        <v>13051</v>
      </c>
      <c r="K20" s="24">
        <f>H20/O20</f>
        <v>2008.6353311915118</v>
      </c>
      <c r="L20" s="24">
        <f>I20/O20</f>
        <v>6003.1922077389345</v>
      </c>
      <c r="M20" s="24">
        <v>13051</v>
      </c>
      <c r="N20" s="15">
        <f t="shared" si="1"/>
        <v>8011.8275389304463</v>
      </c>
      <c r="O20" s="28">
        <v>1.6289666666667</v>
      </c>
    </row>
    <row r="21" spans="1:15">
      <c r="A21" s="6">
        <f t="shared" si="2"/>
        <v>1993</v>
      </c>
      <c r="B21" s="12">
        <f t="shared" si="3"/>
        <v>11720.371152159561</v>
      </c>
      <c r="C21" s="13">
        <f>O21*D21</f>
        <v>154742.64637004217</v>
      </c>
      <c r="D21" s="13">
        <f>(D20+N20)*1.07</f>
        <v>95768.983941328232</v>
      </c>
      <c r="E21" s="13">
        <f>(E20+K20)*1.07</f>
        <v>71896.318027179557</v>
      </c>
      <c r="F21" s="13">
        <f>(F20+L20)*1.07</f>
        <v>23872.665914148678</v>
      </c>
      <c r="G21" s="13">
        <f t="shared" si="0"/>
        <v>166463.01752220173</v>
      </c>
      <c r="H21" s="14">
        <v>9056</v>
      </c>
      <c r="I21" s="14">
        <v>15190</v>
      </c>
      <c r="J21" s="14">
        <f>H21+I21</f>
        <v>24246</v>
      </c>
      <c r="K21" s="24">
        <f>H21/O21</f>
        <v>5604.6858375337488</v>
      </c>
      <c r="L21" s="24">
        <f>I21/O21</f>
        <v>9400.9692880010643</v>
      </c>
      <c r="M21" s="24">
        <v>24246</v>
      </c>
      <c r="N21" s="15">
        <f t="shared" si="1"/>
        <v>15005.655125534813</v>
      </c>
      <c r="O21" s="28">
        <v>1.6157908333333</v>
      </c>
    </row>
    <row r="22" spans="1:15">
      <c r="A22" s="6">
        <f t="shared" si="2"/>
        <v>1994</v>
      </c>
      <c r="B22" s="12">
        <f t="shared" si="3"/>
        <v>13701.113876874528</v>
      </c>
      <c r="C22" s="13">
        <f>O22*D22</f>
        <v>181046.22159529934</v>
      </c>
      <c r="D22" s="13">
        <f>(D21+N21)*1.07</f>
        <v>118528.86380154347</v>
      </c>
      <c r="E22" s="13">
        <f>(E21+K21)*1.07</f>
        <v>82926.074135243238</v>
      </c>
      <c r="F22" s="13">
        <f>(F21+L21)*1.07</f>
        <v>35602.789666300225</v>
      </c>
      <c r="G22" s="13">
        <f t="shared" si="0"/>
        <v>194747.33547217387</v>
      </c>
      <c r="H22" s="14">
        <v>12839</v>
      </c>
      <c r="I22" s="14">
        <v>15731</v>
      </c>
      <c r="J22" s="14">
        <f>H22+I22</f>
        <v>28570</v>
      </c>
      <c r="K22" s="24">
        <f>H22/O22</f>
        <v>8405.5445561838114</v>
      </c>
      <c r="L22" s="24">
        <f>I22/O22</f>
        <v>10298.90345146254</v>
      </c>
      <c r="M22" s="24">
        <v>28570</v>
      </c>
      <c r="N22" s="15">
        <f t="shared" si="1"/>
        <v>18704.448007646351</v>
      </c>
      <c r="O22" s="28">
        <v>1.5274441666667</v>
      </c>
    </row>
    <row r="23" spans="1:15">
      <c r="A23" s="6">
        <f t="shared" si="2"/>
        <v>1995</v>
      </c>
      <c r="B23" s="12">
        <f t="shared" si="3"/>
        <v>16016.602122066324</v>
      </c>
      <c r="C23" s="13">
        <f>O23*D23</f>
        <v>208126.83989833898</v>
      </c>
      <c r="D23" s="13">
        <f>(D22+N22)*1.07</f>
        <v>146839.64363583311</v>
      </c>
      <c r="E23" s="13">
        <f>(E22+K22)*1.07</f>
        <v>97724.831999826944</v>
      </c>
      <c r="F23" s="13">
        <f>(F22+L22)*1.07</f>
        <v>49114.811636006161</v>
      </c>
      <c r="G23" s="13">
        <f t="shared" si="0"/>
        <v>224143.44202040532</v>
      </c>
      <c r="H23" s="14">
        <v>18467</v>
      </c>
      <c r="I23" s="14">
        <v>15041</v>
      </c>
      <c r="J23" s="14">
        <f>H23+I23</f>
        <v>33508</v>
      </c>
      <c r="K23" s="24">
        <f>H23/O23</f>
        <v>13029.014904312549</v>
      </c>
      <c r="L23" s="24">
        <f>I23/O23</f>
        <v>10611.870535320575</v>
      </c>
      <c r="M23" s="24">
        <v>33508</v>
      </c>
      <c r="N23" s="15">
        <f t="shared" si="1"/>
        <v>23640.885439633123</v>
      </c>
      <c r="O23" s="28">
        <v>1.4173750000000001</v>
      </c>
    </row>
    <row r="24" spans="1:15">
      <c r="A24" s="6">
        <f t="shared" si="2"/>
        <v>1996</v>
      </c>
      <c r="B24" s="12">
        <f t="shared" si="3"/>
        <v>18723.407880695533</v>
      </c>
      <c r="C24" s="13">
        <f>O24*D24</f>
        <v>257211.42279459941</v>
      </c>
      <c r="D24" s="13">
        <f>(D23+N23)*1.07</f>
        <v>182414.16611074889</v>
      </c>
      <c r="E24" s="13">
        <f>(E23+K23)*1.07</f>
        <v>118506.61618742927</v>
      </c>
      <c r="F24" s="13">
        <f>(F23+L23)*1.07</f>
        <v>63907.54992331961</v>
      </c>
      <c r="G24" s="13">
        <f t="shared" si="0"/>
        <v>275934.83067529491</v>
      </c>
      <c r="H24" s="14">
        <v>8106</v>
      </c>
      <c r="I24" s="14">
        <v>15499</v>
      </c>
      <c r="J24" s="14">
        <f>H24+I24</f>
        <v>23605</v>
      </c>
      <c r="K24" s="24">
        <f>H24/O24</f>
        <v>5748.7696869300053</v>
      </c>
      <c r="L24" s="24">
        <f>I24/O24</f>
        <v>10991.88025878709</v>
      </c>
      <c r="M24" s="24">
        <v>23605</v>
      </c>
      <c r="N24" s="15">
        <f t="shared" si="1"/>
        <v>16740.649945717098</v>
      </c>
      <c r="O24" s="28">
        <v>1.4100408333333001</v>
      </c>
    </row>
    <row r="25" spans="1:15">
      <c r="A25" s="6">
        <f t="shared" si="2"/>
        <v>1997</v>
      </c>
      <c r="B25" s="12">
        <f t="shared" si="3"/>
        <v>21887.663812533079</v>
      </c>
      <c r="C25" s="13">
        <f>O25*D25</f>
        <v>316405.66890025535</v>
      </c>
      <c r="D25" s="13">
        <f>(D24+N24)*1.07</f>
        <v>213095.65318041862</v>
      </c>
      <c r="E25" s="13">
        <f>(E24+K24)*1.07</f>
        <v>132953.26288556444</v>
      </c>
      <c r="F25" s="13">
        <f>(F24+L24)*1.07</f>
        <v>80142.39029485418</v>
      </c>
      <c r="G25" s="13">
        <f t="shared" si="0"/>
        <v>338293.33271278843</v>
      </c>
      <c r="H25" s="14">
        <v>12678</v>
      </c>
      <c r="I25" s="14">
        <v>13739</v>
      </c>
      <c r="J25" s="14">
        <f>H25+I25</f>
        <v>26417</v>
      </c>
      <c r="K25" s="24">
        <f>H25/O25</f>
        <v>8538.4901617328978</v>
      </c>
      <c r="L25" s="24">
        <f>I25/O25</f>
        <v>9253.0617078441628</v>
      </c>
      <c r="M25" s="24">
        <v>26417</v>
      </c>
      <c r="N25" s="15">
        <f t="shared" si="1"/>
        <v>17791.551869577059</v>
      </c>
      <c r="O25" s="28">
        <v>1.4848058333333001</v>
      </c>
    </row>
    <row r="26" spans="1:15">
      <c r="A26" s="6">
        <f t="shared" si="2"/>
        <v>1998</v>
      </c>
      <c r="B26" s="12">
        <f t="shared" si="3"/>
        <v>25586.678996851169</v>
      </c>
      <c r="C26" s="13">
        <f>O26*D26</f>
        <v>413462.13596654712</v>
      </c>
      <c r="D26" s="13">
        <f>(D25+N25)*1.07</f>
        <v>247049.3094034954</v>
      </c>
      <c r="E26" s="13">
        <f>(E25+K25)*1.07</f>
        <v>151396.17576060817</v>
      </c>
      <c r="F26" s="13">
        <f>(F25+L25)*1.07</f>
        <v>95653.133642887231</v>
      </c>
      <c r="G26" s="13">
        <f t="shared" si="0"/>
        <v>439048.81496339827</v>
      </c>
      <c r="H26" s="14">
        <v>26019</v>
      </c>
      <c r="I26" s="14">
        <v>20438</v>
      </c>
      <c r="J26" s="14">
        <f>H26+I26</f>
        <v>46457</v>
      </c>
      <c r="K26" s="24">
        <f>H26/O26</f>
        <v>15546.71013911085</v>
      </c>
      <c r="L26" s="24">
        <f>I26/O26</f>
        <v>12211.985926559342</v>
      </c>
      <c r="M26" s="24">
        <v>46457</v>
      </c>
      <c r="N26" s="15">
        <f t="shared" si="1"/>
        <v>27758.696065670192</v>
      </c>
      <c r="O26" s="28">
        <v>1.6736016666667</v>
      </c>
    </row>
    <row r="27" spans="1:15">
      <c r="A27" s="6">
        <f t="shared" si="2"/>
        <v>1999</v>
      </c>
      <c r="B27" s="12">
        <f t="shared" si="3"/>
        <v>29910.827747319017</v>
      </c>
      <c r="C27" s="13">
        <f>O27*D27</f>
        <v>498221.05424730375</v>
      </c>
      <c r="D27" s="13">
        <f>(D26+N26)*1.07</f>
        <v>294044.56585200719</v>
      </c>
      <c r="E27" s="13">
        <f>(E26+K26)*1.07</f>
        <v>178628.88791269937</v>
      </c>
      <c r="F27" s="13">
        <f>(F26+L26)*1.07</f>
        <v>115415.67793930783</v>
      </c>
      <c r="G27" s="13">
        <f t="shared" si="0"/>
        <v>528131.88199462276</v>
      </c>
      <c r="H27" s="14">
        <v>14825</v>
      </c>
      <c r="I27" s="14">
        <v>16377</v>
      </c>
      <c r="J27" s="14">
        <f>H27+I27</f>
        <v>31202</v>
      </c>
      <c r="K27" s="24">
        <f>H27/O27</f>
        <v>8749.5513318716748</v>
      </c>
      <c r="L27" s="24">
        <f>I27/O27</f>
        <v>9665.5245977782415</v>
      </c>
      <c r="M27" s="24">
        <v>31202</v>
      </c>
      <c r="N27" s="15">
        <f t="shared" si="1"/>
        <v>18415.075929649916</v>
      </c>
      <c r="O27" s="28">
        <v>1.6943725955407001</v>
      </c>
    </row>
    <row r="28" spans="1:15">
      <c r="A28" s="6">
        <f t="shared" si="2"/>
        <v>2000</v>
      </c>
      <c r="B28" s="12">
        <f t="shared" si="3"/>
        <v>34965.757636615934</v>
      </c>
      <c r="C28" s="13">
        <f>O28*D28</f>
        <v>576558.15773243213</v>
      </c>
      <c r="D28" s="13">
        <f>(D27+N27)*1.07</f>
        <v>334331.81670637312</v>
      </c>
      <c r="E28" s="13">
        <f>(E27+K27)*1.07</f>
        <v>200494.92999169105</v>
      </c>
      <c r="F28" s="13">
        <f>(F27+L27)*1.07</f>
        <v>133836.8867146821</v>
      </c>
      <c r="G28" s="13">
        <f t="shared" si="0"/>
        <v>611523.91536904802</v>
      </c>
      <c r="H28" s="14">
        <v>14268</v>
      </c>
      <c r="I28" s="14">
        <v>15949.3</v>
      </c>
      <c r="J28" s="14">
        <f>H28+I28</f>
        <v>30217.3</v>
      </c>
      <c r="K28" s="24">
        <f>H28/O28</f>
        <v>8273.6603355464067</v>
      </c>
      <c r="L28" s="24">
        <f>I28/O28</f>
        <v>9248.6046250161398</v>
      </c>
      <c r="M28" s="24">
        <v>30217.3</v>
      </c>
      <c r="N28" s="15">
        <f t="shared" si="1"/>
        <v>17522.264960562545</v>
      </c>
      <c r="O28" s="28">
        <v>1.7245087931275001</v>
      </c>
    </row>
    <row r="29" spans="1:15">
      <c r="A29" s="6">
        <f t="shared" si="2"/>
        <v>2001</v>
      </c>
      <c r="B29" s="12">
        <f t="shared" si="3"/>
        <v>40874.97067720403</v>
      </c>
      <c r="C29" s="13">
        <f>O29*D29</f>
        <v>674722.96924790379</v>
      </c>
      <c r="D29" s="13">
        <f>(D28+N28)*1.07</f>
        <v>376483.86738362117</v>
      </c>
      <c r="E29" s="13">
        <f>(E28+K28)*1.07</f>
        <v>223382.3916501441</v>
      </c>
      <c r="F29" s="13">
        <f>(F28+L28)*1.07</f>
        <v>153101.47573347713</v>
      </c>
      <c r="G29" s="13">
        <f t="shared" si="0"/>
        <v>715597.93992510787</v>
      </c>
      <c r="H29" s="14">
        <v>5931</v>
      </c>
      <c r="I29" s="14">
        <v>-2307</v>
      </c>
      <c r="J29" s="14">
        <f>H29+I29</f>
        <v>3624</v>
      </c>
      <c r="K29" s="24">
        <f>H29/O29</f>
        <v>3309.3964771071032</v>
      </c>
      <c r="L29" s="24">
        <f>I29/O29</f>
        <v>-1287.2665103163188</v>
      </c>
      <c r="M29" s="24">
        <v>3624</v>
      </c>
      <c r="N29" s="15">
        <f t="shared" si="1"/>
        <v>2022.1299667907842</v>
      </c>
      <c r="O29" s="28">
        <v>1.7921696723339</v>
      </c>
    </row>
    <row r="30" spans="1:15">
      <c r="A30" s="6">
        <f t="shared" si="2"/>
        <v>2002</v>
      </c>
      <c r="B30" s="12">
        <f t="shared" si="3"/>
        <v>47782.840721651512</v>
      </c>
      <c r="C30" s="13">
        <f>O30*D30</f>
        <v>725193.6114090936</v>
      </c>
      <c r="D30" s="13">
        <f>(D29+N29)*1.07</f>
        <v>405001.41716494079</v>
      </c>
      <c r="E30" s="13">
        <f>(E29+K29)*1.07</f>
        <v>242560.21329615879</v>
      </c>
      <c r="F30" s="13">
        <f>(F29+L29)*1.07</f>
        <v>162441.20386878209</v>
      </c>
      <c r="G30" s="13">
        <f t="shared" si="0"/>
        <v>772976.45213074517</v>
      </c>
      <c r="H30" s="14">
        <v>3225</v>
      </c>
      <c r="I30" s="14">
        <v>-796</v>
      </c>
      <c r="J30" s="14">
        <f>H30+I30</f>
        <v>2429</v>
      </c>
      <c r="K30" s="24">
        <f>H30/O30</f>
        <v>1801.0770500570848</v>
      </c>
      <c r="L30" s="24">
        <f>I30/O30</f>
        <v>-444.54490909936106</v>
      </c>
      <c r="M30" s="24">
        <v>2429</v>
      </c>
      <c r="N30" s="15">
        <f t="shared" si="1"/>
        <v>1356.5321409577236</v>
      </c>
      <c r="O30" s="28">
        <v>1.7905952440501001</v>
      </c>
    </row>
    <row r="31" spans="1:15">
      <c r="A31" s="6">
        <f t="shared" si="2"/>
        <v>2003</v>
      </c>
      <c r="B31" s="12">
        <f t="shared" si="3"/>
        <v>55858.140803610622</v>
      </c>
      <c r="C31" s="13">
        <f>O31*D31</f>
        <v>757615.40759149869</v>
      </c>
      <c r="D31" s="13">
        <f>(D30+N30)*1.07</f>
        <v>434803.00575731142</v>
      </c>
      <c r="E31" s="13">
        <f>(E30+K30)*1.07</f>
        <v>261466.58067045102</v>
      </c>
      <c r="F31" s="13">
        <f>(F30+L30)*1.07</f>
        <v>173336.42508686054</v>
      </c>
      <c r="G31" s="13">
        <f t="shared" si="0"/>
        <v>813473.54839510936</v>
      </c>
      <c r="H31" s="14">
        <v>12742.2</v>
      </c>
      <c r="I31" s="14">
        <v>11024</v>
      </c>
      <c r="J31" s="14">
        <f>H31+I31</f>
        <v>23766.2</v>
      </c>
      <c r="K31" s="24">
        <f>H31/O31</f>
        <v>7312.8751137386225</v>
      </c>
      <c r="L31" s="24">
        <f>I31/O31</f>
        <v>6326.7830715146965</v>
      </c>
      <c r="M31" s="24">
        <v>23766.2</v>
      </c>
      <c r="N31" s="15">
        <f t="shared" si="1"/>
        <v>13639.658185253318</v>
      </c>
      <c r="O31" s="28">
        <v>1.7424336942472001</v>
      </c>
    </row>
    <row r="32" spans="1:15">
      <c r="A32" s="6">
        <f t="shared" si="2"/>
        <v>2004</v>
      </c>
      <c r="B32" s="12">
        <f t="shared" si="3"/>
        <v>65298.166599420816</v>
      </c>
      <c r="C32" s="13">
        <f>O32*D32</f>
        <v>810948.93022346147</v>
      </c>
      <c r="D32" s="13">
        <f>(D31+N31)*1.07</f>
        <v>479833.6504185443</v>
      </c>
      <c r="E32" s="13">
        <f>(E31+K31)*1.07</f>
        <v>287594.01768908295</v>
      </c>
      <c r="F32" s="13">
        <f>(F31+L31)*1.07</f>
        <v>192239.6327294615</v>
      </c>
      <c r="G32" s="13">
        <f t="shared" si="0"/>
        <v>876247.0968228823</v>
      </c>
      <c r="H32" s="14">
        <v>16090.7</v>
      </c>
      <c r="I32" s="14">
        <v>11660.7</v>
      </c>
      <c r="J32" s="14">
        <f>H32+I32</f>
        <v>27751.4</v>
      </c>
      <c r="K32" s="24">
        <f>H32/O32</f>
        <v>9520.7713223841929</v>
      </c>
      <c r="L32" s="24">
        <f>I32/O32</f>
        <v>6899.5667161108813</v>
      </c>
      <c r="M32" s="24">
        <v>27751.4</v>
      </c>
      <c r="N32" s="15">
        <f t="shared" si="1"/>
        <v>16420.338038495072</v>
      </c>
      <c r="O32" s="28">
        <v>1.6900626488285999</v>
      </c>
    </row>
    <row r="33" spans="1:15">
      <c r="A33" s="6">
        <f t="shared" si="2"/>
        <v>2005</v>
      </c>
      <c r="B33" s="12">
        <f t="shared" si="3"/>
        <v>76333.556754722929</v>
      </c>
      <c r="C33" s="13">
        <f>O33*D33</f>
        <v>883818.78065485193</v>
      </c>
      <c r="D33" s="13">
        <f>(D32+N32)*1.07</f>
        <v>530991.76764903218</v>
      </c>
      <c r="E33" s="13">
        <f>(E32+K32)*1.07</f>
        <v>317912.82424226985</v>
      </c>
      <c r="F33" s="13">
        <f>(F32+L32)*1.07</f>
        <v>213078.94340676247</v>
      </c>
      <c r="G33" s="13">
        <f t="shared" si="0"/>
        <v>960152.33740957489</v>
      </c>
      <c r="H33" s="14">
        <v>12141.1</v>
      </c>
      <c r="I33" s="14">
        <v>16856.7</v>
      </c>
      <c r="J33" s="14">
        <f>H33+I33</f>
        <v>28997.800000000003</v>
      </c>
      <c r="K33" s="24">
        <f>H33/O33</f>
        <v>7294.282822805586</v>
      </c>
      <c r="L33" s="24">
        <f>I33/O33</f>
        <v>10127.380324615309</v>
      </c>
      <c r="M33" s="24">
        <v>28997.800000000003</v>
      </c>
      <c r="N33" s="15">
        <f t="shared" si="1"/>
        <v>17421.663147420895</v>
      </c>
      <c r="O33" s="28">
        <v>1.6644679531812001</v>
      </c>
    </row>
    <row r="34" spans="1:15">
      <c r="A34" s="6">
        <f t="shared" si="2"/>
        <v>2006</v>
      </c>
      <c r="B34" s="12">
        <f t="shared" si="3"/>
        <v>89233.927846271108</v>
      </c>
      <c r="C34" s="13">
        <f>O34*D34</f>
        <v>932309.58400600741</v>
      </c>
      <c r="D34" s="13">
        <f>(D33+N33)*1.07</f>
        <v>586802.3709522048</v>
      </c>
      <c r="E34" s="13">
        <f>(E33+K33)*1.07</f>
        <v>347971.60455963074</v>
      </c>
      <c r="F34" s="13">
        <f>(F33+L33)*1.07</f>
        <v>238830.76639257424</v>
      </c>
      <c r="G34" s="13">
        <f t="shared" si="0"/>
        <v>1021543.5118522785</v>
      </c>
      <c r="H34" s="14">
        <v>8947.1</v>
      </c>
      <c r="I34" s="14">
        <v>16920.8</v>
      </c>
      <c r="J34" s="14">
        <f>H34+I34</f>
        <v>25867.9</v>
      </c>
      <c r="K34" s="24">
        <f>H34/O34</f>
        <v>5631.3692181379984</v>
      </c>
      <c r="L34" s="24">
        <f>I34/O34</f>
        <v>10650.07346137513</v>
      </c>
      <c r="M34" s="24">
        <v>25867.9</v>
      </c>
      <c r="N34" s="15">
        <f t="shared" si="1"/>
        <v>16281.442679513129</v>
      </c>
      <c r="O34" s="28">
        <v>1.5887965525653001</v>
      </c>
    </row>
    <row r="35" spans="1:15">
      <c r="A35" s="6">
        <f t="shared" si="2"/>
        <v>2007</v>
      </c>
      <c r="B35" s="12">
        <f t="shared" si="3"/>
        <v>104314.46165229093</v>
      </c>
      <c r="C35" s="13">
        <f>O35*D35</f>
        <v>972417.14040434721</v>
      </c>
      <c r="D35" s="13">
        <f>(D34+N34)*1.07</f>
        <v>645299.68058593827</v>
      </c>
      <c r="E35" s="13">
        <f>(E34+K34)*1.07</f>
        <v>378355.18194221257</v>
      </c>
      <c r="F35" s="13">
        <f>(F34+L34)*1.07</f>
        <v>266944.49864372588</v>
      </c>
      <c r="G35" s="13">
        <f t="shared" si="0"/>
        <v>1076731.6020566381</v>
      </c>
      <c r="H35" s="14">
        <v>32403.599999999999</v>
      </c>
      <c r="I35" s="14">
        <v>32895.5</v>
      </c>
      <c r="J35" s="14">
        <f>H35+I35</f>
        <v>65299.1</v>
      </c>
      <c r="K35" s="24">
        <f>H35/O35</f>
        <v>21503.151128269674</v>
      </c>
      <c r="L35" s="24">
        <f>I35/O35</f>
        <v>21829.577822834348</v>
      </c>
      <c r="M35" s="24">
        <v>65299.1</v>
      </c>
      <c r="N35" s="15">
        <f t="shared" si="1"/>
        <v>43332.728951104022</v>
      </c>
      <c r="O35" s="28">
        <v>1.5069233251772001</v>
      </c>
    </row>
    <row r="36" spans="1:15">
      <c r="A36" s="6">
        <f t="shared" si="2"/>
        <v>2008</v>
      </c>
      <c r="B36" s="12">
        <f t="shared" si="3"/>
        <v>121943.6056715281</v>
      </c>
      <c r="C36" s="13">
        <f>O36*D36</f>
        <v>1042790.7782122614</v>
      </c>
      <c r="D36" s="13">
        <f>(D35+N35)*1.07</f>
        <v>736836.67820463527</v>
      </c>
      <c r="E36" s="13">
        <f>(E35+K35)*1.07</f>
        <v>427848.416385416</v>
      </c>
      <c r="F36" s="13">
        <f>(F35+L35)*1.07</f>
        <v>308988.26181921951</v>
      </c>
      <c r="G36" s="13">
        <f t="shared" si="0"/>
        <v>1164734.3838837894</v>
      </c>
      <c r="H36" s="14">
        <v>20422.3</v>
      </c>
      <c r="I36" s="14">
        <v>14854.8</v>
      </c>
      <c r="J36" s="14">
        <f>H36+I36</f>
        <v>35277.1</v>
      </c>
      <c r="K36" s="24">
        <f>H36/O36</f>
        <v>14430.411169435471</v>
      </c>
      <c r="L36" s="24">
        <f>I36/O36</f>
        <v>10496.411855654358</v>
      </c>
      <c r="M36" s="24">
        <v>35277.1</v>
      </c>
      <c r="N36" s="15">
        <f t="shared" si="1"/>
        <v>24926.82302508983</v>
      </c>
      <c r="O36" s="28">
        <v>1.4152264797039</v>
      </c>
    </row>
    <row r="37" spans="1:15">
      <c r="A37" s="6">
        <f t="shared" si="2"/>
        <v>2009</v>
      </c>
      <c r="B37" s="12">
        <f t="shared" si="3"/>
        <v>142552.07503001636</v>
      </c>
      <c r="C37" s="13">
        <f>O37*D37</f>
        <v>1185493.3876522924</v>
      </c>
      <c r="D37" s="13">
        <f>(D36+N36)*1.07</f>
        <v>815086.94631580589</v>
      </c>
      <c r="E37" s="13">
        <f>(E36+K36)*1.07</f>
        <v>473238.34548369108</v>
      </c>
      <c r="F37" s="13">
        <f>(F36+L36)*1.07</f>
        <v>341848.6008321151</v>
      </c>
      <c r="G37" s="13">
        <f t="shared" si="0"/>
        <v>1328045.4626823086</v>
      </c>
      <c r="H37" s="14">
        <v>38282.9</v>
      </c>
      <c r="I37" s="14">
        <v>-3968.9</v>
      </c>
      <c r="J37" s="14">
        <f>H37+I37</f>
        <v>34314</v>
      </c>
      <c r="K37" s="24">
        <f>H37/O37</f>
        <v>26321.43914265807</v>
      </c>
      <c r="L37" s="24">
        <f>I37/O37</f>
        <v>-2728.8204345359313</v>
      </c>
      <c r="M37" s="24">
        <v>34314</v>
      </c>
      <c r="N37" s="15">
        <f t="shared" si="1"/>
        <v>23592.618708122136</v>
      </c>
      <c r="O37" s="28">
        <v>1.4544379504674001</v>
      </c>
    </row>
    <row r="38" spans="1:15">
      <c r="A38" s="6">
        <f t="shared" si="2"/>
        <v>2010</v>
      </c>
      <c r="B38" s="12">
        <f t="shared" si="3"/>
        <v>166643.37571008914</v>
      </c>
      <c r="C38" s="13">
        <f>O38*D38</f>
        <v>1220536.2417362777</v>
      </c>
      <c r="D38" s="13">
        <f>(D37+N37)*1.07</f>
        <v>897387.13457560306</v>
      </c>
      <c r="E38" s="13">
        <f>(E37+K37)*1.07</f>
        <v>534528.96955019364</v>
      </c>
      <c r="F38" s="13">
        <f>(F37+L37)*1.07</f>
        <v>362858.16502540978</v>
      </c>
      <c r="G38" s="13">
        <f t="shared" si="0"/>
        <v>1387179.6174463669</v>
      </c>
      <c r="H38" s="14">
        <v>31330.7</v>
      </c>
      <c r="I38" s="14">
        <v>20125.2</v>
      </c>
      <c r="J38" s="14">
        <f>H38+I38</f>
        <v>51455.9</v>
      </c>
      <c r="K38" s="24">
        <f>H38/O38</f>
        <v>23035.585618704506</v>
      </c>
      <c r="L38" s="24">
        <f>I38/O38</f>
        <v>14796.853172560841</v>
      </c>
      <c r="M38" s="24">
        <v>51455.9</v>
      </c>
      <c r="N38" s="15">
        <f t="shared" si="1"/>
        <v>37832.438791265347</v>
      </c>
      <c r="O38" s="28">
        <v>1.3601000000000001</v>
      </c>
    </row>
    <row r="39" spans="1:15" ht="15.75" thickBot="1">
      <c r="A39" s="6">
        <f t="shared" si="2"/>
        <v>2011</v>
      </c>
      <c r="B39" s="17">
        <f t="shared" si="3"/>
        <v>194806.1062050942</v>
      </c>
      <c r="C39" s="18">
        <f>O39*D39</f>
        <v>1268368.1658894813</v>
      </c>
      <c r="D39" s="18">
        <f>(D38+N38)*1.07</f>
        <v>1000684.9435025493</v>
      </c>
      <c r="E39" s="18">
        <f>(E38+K38)*1.07</f>
        <v>596594.07403072109</v>
      </c>
      <c r="F39" s="18">
        <f>(F38+L38)*1.07</f>
        <v>404090.86947182863</v>
      </c>
      <c r="G39" s="18">
        <f t="shared" si="0"/>
        <v>1463174.2720945755</v>
      </c>
      <c r="H39" s="18">
        <v>10000</v>
      </c>
      <c r="I39" s="18">
        <v>24000</v>
      </c>
      <c r="J39" s="18">
        <f>H39+I39</f>
        <v>34000</v>
      </c>
      <c r="K39" s="25">
        <f>H39/O39</f>
        <v>7889.5463510848122</v>
      </c>
      <c r="L39" s="25">
        <f>I39/O39</f>
        <v>18934.91124260355</v>
      </c>
      <c r="M39" s="25">
        <v>34000</v>
      </c>
      <c r="N39" s="19">
        <f t="shared" si="1"/>
        <v>26824.457593688363</v>
      </c>
      <c r="O39" s="29">
        <v>1.2675000000000001</v>
      </c>
    </row>
    <row r="40" spans="1:15" ht="51.75">
      <c r="A40" s="1" t="s">
        <v>9</v>
      </c>
      <c r="B40" s="26">
        <v>0.16900000000000001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Scenario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Balding</dc:creator>
  <cp:lastModifiedBy>Christopher Balding</cp:lastModifiedBy>
  <dcterms:created xsi:type="dcterms:W3CDTF">2012-07-04T08:46:09Z</dcterms:created>
  <dcterms:modified xsi:type="dcterms:W3CDTF">2012-07-04T23:49:10Z</dcterms:modified>
</cp:coreProperties>
</file>